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Tabelle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<sst xmlns="http://schemas.openxmlformats.org/spreadsheetml/2006/main" count="65" uniqueCount="62">
  <si>
    <t xml:space="preserve">User</t>
  </si>
  <si>
    <t xml:space="preserve">Faktor</t>
  </si>
  <si>
    <t xml:space="preserve">Triggertest</t>
  </si>
  <si>
    <t xml:space="preserve">Woche 1/22</t>
  </si>
  <si>
    <t xml:space="preserve">Test</t>
  </si>
  <si>
    <t xml:space="preserve">Block 1/5</t>
  </si>
  <si>
    <t xml:space="preserve">CP</t>
  </si>
  <si>
    <t xml:space="preserve">Körpergewicht</t>
  </si>
  <si>
    <t xml:space="preserve">rel Vo2max</t>
  </si>
  <si>
    <t xml:space="preserve">W`</t>
  </si>
  <si>
    <t xml:space="preserve">Rel.h.Leistung</t>
  </si>
  <si>
    <t xml:space="preserve">Montag</t>
  </si>
  <si>
    <t xml:space="preserve">Dienstag</t>
  </si>
  <si>
    <t xml:space="preserve">Mittwoch</t>
  </si>
  <si>
    <t xml:space="preserve">Donnerstag</t>
  </si>
  <si>
    <t xml:space="preserve">Freitag</t>
  </si>
  <si>
    <t xml:space="preserve">Samstag</t>
  </si>
  <si>
    <t xml:space="preserve">Sonntag</t>
  </si>
  <si>
    <t xml:space="preserve">Gesamt</t>
  </si>
  <si>
    <t xml:space="preserve">Watt</t>
  </si>
  <si>
    <t xml:space="preserve">Volumen</t>
  </si>
  <si>
    <t xml:space="preserve">iFat</t>
  </si>
  <si>
    <t xml:space="preserve">Ausdauer</t>
  </si>
  <si>
    <t xml:space="preserve">FSW</t>
  </si>
  <si>
    <t xml:space="preserve">L1</t>
  </si>
  <si>
    <t xml:space="preserve">iFAT1</t>
  </si>
  <si>
    <t xml:space="preserve">L2</t>
  </si>
  <si>
    <t xml:space="preserve">iFAT2</t>
  </si>
  <si>
    <t xml:space="preserve">L3</t>
  </si>
  <si>
    <t xml:space="preserve">iFat3</t>
  </si>
  <si>
    <t xml:space="preserve">L4</t>
  </si>
  <si>
    <t xml:space="preserve">8 min</t>
  </si>
  <si>
    <t xml:space="preserve">L5a</t>
  </si>
  <si>
    <t xml:space="preserve">6 min</t>
  </si>
  <si>
    <t xml:space="preserve">L5b</t>
  </si>
  <si>
    <t xml:space="preserve">5 min</t>
  </si>
  <si>
    <t xml:space="preserve">L5c</t>
  </si>
  <si>
    <t xml:space="preserve">4 min</t>
  </si>
  <si>
    <t xml:space="preserve">L5d</t>
  </si>
  <si>
    <t xml:space="preserve">3 min</t>
  </si>
  <si>
    <t xml:space="preserve">L5e</t>
  </si>
  <si>
    <t xml:space="preserve">144 sek</t>
  </si>
  <si>
    <t xml:space="preserve">L5f</t>
  </si>
  <si>
    <t xml:space="preserve">Interm.IV</t>
  </si>
  <si>
    <t xml:space="preserve">Art</t>
  </si>
  <si>
    <t xml:space="preserve">Intervalldauer</t>
  </si>
  <si>
    <t xml:space="preserve">Wdl pro Serie</t>
  </si>
  <si>
    <t xml:space="preserve">Belastung</t>
  </si>
  <si>
    <t xml:space="preserve">Seriendauer min</t>
  </si>
  <si>
    <t xml:space="preserve">Belastung/CP %</t>
  </si>
  <si>
    <t xml:space="preserve">3 Serien</t>
  </si>
  <si>
    <t xml:space="preserve">30/30</t>
  </si>
  <si>
    <t xml:space="preserve">Serienpause 5 min</t>
  </si>
  <si>
    <t xml:space="preserve">30/20</t>
  </si>
  <si>
    <t xml:space="preserve">30/15</t>
  </si>
  <si>
    <t xml:space="preserve">CP2</t>
  </si>
  <si>
    <t xml:space="preserve">CP5</t>
  </si>
  <si>
    <t xml:space="preserve">CP10</t>
  </si>
  <si>
    <t xml:space="preserve">CP20</t>
  </si>
  <si>
    <t xml:space="preserve">CP60</t>
  </si>
  <si>
    <t xml:space="preserve">cp30</t>
  </si>
  <si>
    <t xml:space="preserve">cp12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</si>
</sst>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"/>
    <numFmt numFmtId="166" formatCode="#"/>
    <numFmt numFmtId="167" formatCode="#.00"/>
    <numFmt numFmtId="168" formatCode="#,##0.00"/>
    <numFmt numFmtId="169" formatCode="0.0"/>
  </numFmts>
  <fonts count="15">
    <font>
      <sz val="11"/>
      <color rgb="FF000000"/>
      <name val="Calibri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u val="single"/>
      <sz val="10"/>
      <color rgb="FF000000"/>
      <name val="Helvetica Neue"/>
      <family val="0"/>
    </font>
    <font>
      <b val="true"/>
      <sz val="12"/>
      <color rgb="FFFFFFFF"/>
      <name val="Helvetica Neue"/>
      <family val="0"/>
    </font>
    <font>
      <sz val="10"/>
      <color rgb="FF000000"/>
      <name val="Helvetica Neue"/>
      <family val="0"/>
    </font>
    <font>
      <b val="true"/>
      <sz val="10"/>
      <color rgb="FF000000"/>
      <name val="Helvetica Neue"/>
      <family val="0"/>
    </font>
    <font>
      <b val="true"/>
      <sz val="9"/>
      <color rgb="FF000000"/>
      <name val="Helvetica Neue"/>
      <family val="0"/>
    </font>
    <font>
      <b val="true"/>
      <sz val="12"/>
      <color rgb="FF000000"/>
      <name val="Helvetica Neue"/>
      <family val="0"/>
    </font>
    <font>
      <b val="true"/>
      <sz val="12"/>
      <color rgb="FF000000"/>
      <name val="Arial"/>
      <family val="0"/>
    </font>
    <font>
      <sz val="12"/>
      <color rgb="FF000000"/>
      <name val="Helvetica Neue"/>
      <family val="0"/>
    </font>
    <font>
      <b val="true"/>
      <sz val="11"/>
      <color rgb="FF000000"/>
      <name val="Helvetica Neue"/>
      <family val="0"/>
    </font>
    <font>
      <sz val="10"/>
      <color rgb="FF000000"/>
      <name val="Arial"/>
      <family val="0"/>
    </font>
    <font>
      <b val="true"/>
      <u val="single"/>
      <sz val="8"/>
      <color rgb="FF000000"/>
      <name val="Helvetica Neue"/>
      <family val="0"/>
    </font>
  </fonts>
  <fills count="27">
    <fill>
      <patternFill patternType="none"/>
    </fill>
    <fill>
      <patternFill patternType="gray125"/>
    </fill>
    <fill>
      <patternFill patternType="solid">
        <fgColor rgb="FFFFFFFF"/>
        <bgColor rgb="FFE6E6E6"/>
      </patternFill>
    </fill>
    <fill>
      <patternFill patternType="solid">
        <fgColor rgb="FFFFFF00"/>
        <bgColor rgb="FFF3EB00"/>
      </patternFill>
    </fill>
    <fill>
      <patternFill patternType="solid">
        <fgColor rgb="FFE6E6E6"/>
        <bgColor rgb="FFFFFFFF"/>
      </patternFill>
    </fill>
    <fill>
      <patternFill patternType="solid">
        <fgColor rgb="FFC0C0C0"/>
        <bgColor rgb="FFCDCDCD"/>
      </patternFill>
    </fill>
    <fill>
      <patternFill patternType="solid">
        <fgColor rgb="FFFF00FF"/>
        <bgColor rgb="FFFF00FF"/>
      </patternFill>
    </fill>
    <fill>
      <patternFill patternType="solid">
        <fgColor rgb="FFFF766F"/>
        <bgColor rgb="FFFE4940"/>
      </patternFill>
    </fill>
    <fill>
      <patternFill patternType="solid">
        <fgColor rgb="FFF3EB00"/>
        <bgColor rgb="FFFFFF00"/>
      </patternFill>
    </fill>
    <fill>
      <patternFill patternType="solid">
        <fgColor rgb="FFFFFF33"/>
        <bgColor rgb="FFFFFF00"/>
      </patternFill>
    </fill>
    <fill>
      <patternFill patternType="solid">
        <fgColor rgb="FF92D050"/>
        <bgColor rgb="FF86CD4D"/>
      </patternFill>
    </fill>
    <fill>
      <patternFill patternType="solid">
        <fgColor rgb="FF38761D"/>
        <bgColor rgb="FF558E28"/>
      </patternFill>
    </fill>
    <fill>
      <patternFill patternType="solid">
        <fgColor rgb="FF6AA84F"/>
        <bgColor rgb="FF558E28"/>
      </patternFill>
    </fill>
    <fill>
      <patternFill patternType="solid">
        <fgColor rgb="FF00B0F0"/>
        <bgColor rgb="FF00BAFB"/>
      </patternFill>
    </fill>
    <fill>
      <patternFill patternType="solid">
        <fgColor rgb="FFFF0000"/>
        <bgColor rgb="FFD90B00"/>
      </patternFill>
    </fill>
    <fill>
      <patternFill patternType="solid">
        <fgColor rgb="FF00FFFF"/>
        <bgColor rgb="FF00FFFF"/>
      </patternFill>
    </fill>
    <fill>
      <patternFill patternType="solid">
        <fgColor rgb="FF00BAFB"/>
        <bgColor rgb="FF00B0F0"/>
      </patternFill>
    </fill>
    <fill>
      <patternFill patternType="solid">
        <fgColor rgb="FF47CCFC"/>
        <bgColor rgb="FF00BAFB"/>
      </patternFill>
    </fill>
    <fill>
      <patternFill patternType="solid">
        <fgColor rgb="FF86CD4D"/>
        <bgColor rgb="FF92D050"/>
      </patternFill>
    </fill>
    <fill>
      <patternFill patternType="solid">
        <fgColor rgb="FF558E28"/>
        <bgColor rgb="FF38761D"/>
      </patternFill>
    </fill>
    <fill>
      <patternFill patternType="solid">
        <fgColor rgb="FFFD9A00"/>
        <bgColor rgb="FFFFCC00"/>
      </patternFill>
    </fill>
    <fill>
      <patternFill patternType="solid">
        <fgColor rgb="FFFF2712"/>
        <bgColor rgb="FFFE4940"/>
      </patternFill>
    </fill>
    <fill>
      <patternFill patternType="solid">
        <fgColor rgb="FFFE4940"/>
        <bgColor rgb="FFFF2712"/>
      </patternFill>
    </fill>
    <fill>
      <patternFill patternType="solid">
        <fgColor rgb="FFD90B00"/>
        <bgColor rgb="FFFF0000"/>
      </patternFill>
    </fill>
    <fill>
      <patternFill patternType="solid">
        <fgColor rgb="FF94006B"/>
        <bgColor rgb="FF800080"/>
      </patternFill>
    </fill>
    <fill>
      <patternFill patternType="solid">
        <fgColor rgb="FFCDCDCD"/>
        <bgColor rgb="FFC0C0C0"/>
      </patternFill>
    </fill>
    <fill>
      <patternFill patternType="solid">
        <fgColor rgb="FFA3D979"/>
        <bgColor rgb="FF92D050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>
        <color rgb="FFCDCDCD"/>
      </left>
      <right style="thin">
        <color rgb="FFCDCDCD"/>
      </right>
      <top style="thin">
        <color rgb="FFCDCDCD"/>
      </top>
      <bottom style="thin">
        <color rgb="FFCDCDCD"/>
      </bottom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6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5" fillId="3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6" fillId="2" borderId="1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7" fillId="4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8" fillId="4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7" fillId="3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6" fillId="5" borderId="1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top" textRotation="0" wrapText="false" indent="0" shrinkToFit="false"/>
      <protection locked="true" hidden="false"/>
    </xf>
    <xf numFmtId="164" fontId="7" fillId="4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6" fillId="6" borderId="1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5" fontId="6" fillId="5" borderId="1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9" fillId="7" borderId="1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10" fillId="8" borderId="1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6" fontId="6" fillId="2" borderId="1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9" fillId="9" borderId="1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7" fontId="6" fillId="2" borderId="1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6" fillId="10" borderId="1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0" fillId="10" borderId="0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8" fontId="6" fillId="2" borderId="1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4" fontId="11" fillId="2" borderId="1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12" fillId="11" borderId="1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12" fillId="12" borderId="1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12" fillId="13" borderId="1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8" fillId="14" borderId="1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0" fillId="15" borderId="0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5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16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1" fillId="17" borderId="1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5" fontId="11" fillId="17" borderId="1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9" fillId="2" borderId="1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11" fillId="2" borderId="1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6" fillId="2" borderId="1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top" textRotation="0" wrapText="false" indent="0" shrinkToFit="false"/>
      <protection locked="true" hidden="false"/>
    </xf>
    <xf numFmtId="164" fontId="7" fillId="18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1" fillId="18" borderId="1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5" fontId="11" fillId="18" borderId="1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7" fillId="19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1" fillId="19" borderId="1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6" fontId="11" fillId="19" borderId="1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13" fillId="2" borderId="1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7" fillId="20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1" fillId="20" borderId="1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5" fontId="11" fillId="20" borderId="1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7" fillId="21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1" fillId="7" borderId="1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5" fontId="11" fillId="7" borderId="1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11" fillId="22" borderId="1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5" fontId="11" fillId="22" borderId="1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11" fillId="23" borderId="1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6" fontId="11" fillId="23" borderId="1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5" fontId="11" fillId="23" borderId="1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7" fillId="2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6" fontId="11" fillId="2" borderId="1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5" fontId="11" fillId="2" borderId="1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0" fillId="2" borderId="0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14" fillId="4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7" fillId="4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7" fillId="24" borderId="1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6" fontId="7" fillId="24" borderId="1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9" fontId="6" fillId="2" borderId="1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6" fontId="6" fillId="2" borderId="1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6" fillId="25" borderId="1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6" fillId="26" borderId="1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5" fontId="11" fillId="25" borderId="1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5" fontId="11" fillId="18" borderId="1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5" fontId="11" fillId="2" borderId="1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6" fontId="11" fillId="2" borderId="1" xfId="0" applyFont="true" applyBorder="true" applyAlignment="true" applyProtection="false">
      <alignment horizontal="general" vertical="top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38761D"/>
      <rgbColor rgb="FF000080"/>
      <rgbColor rgb="FF808000"/>
      <rgbColor rgb="FF94006B"/>
      <rgbColor rgb="FF00B0F0"/>
      <rgbColor rgb="FFC0C0C0"/>
      <rgbColor rgb="FF86CD4D"/>
      <rgbColor rgb="FF9999FF"/>
      <rgbColor rgb="FFFF2712"/>
      <rgbColor rgb="FFE6E6E6"/>
      <rgbColor rgb="FFCCFFFF"/>
      <rgbColor rgb="FF660066"/>
      <rgbColor rgb="FFFF766F"/>
      <rgbColor rgb="FF0066CC"/>
      <rgbColor rgb="FFCDCDCD"/>
      <rgbColor rgb="FF000080"/>
      <rgbColor rgb="FFFF00FF"/>
      <rgbColor rgb="FFF3EB00"/>
      <rgbColor rgb="FF00FFFF"/>
      <rgbColor rgb="FF800080"/>
      <rgbColor rgb="FF800000"/>
      <rgbColor rgb="FF008080"/>
      <rgbColor rgb="FF0000FF"/>
      <rgbColor rgb="FF00BAFB"/>
      <rgbColor rgb="FFCCFFFF"/>
      <rgbColor rgb="FFCCFFCC"/>
      <rgbColor rgb="FFFFFF33"/>
      <rgbColor rgb="FFA3D979"/>
      <rgbColor rgb="FFFF99CC"/>
      <rgbColor rgb="FFCC99FF"/>
      <rgbColor rgb="FFFFCC99"/>
      <rgbColor rgb="FF3366FF"/>
      <rgbColor rgb="FF47CCFC"/>
      <rgbColor rgb="FF92D050"/>
      <rgbColor rgb="FFFFCC00"/>
      <rgbColor rgb="FFFD9A00"/>
      <rgbColor rgb="FFFE4940"/>
      <rgbColor rgb="FF666699"/>
      <rgbColor rgb="FF6AA84F"/>
      <rgbColor rgb="FF003366"/>
      <rgbColor rgb="FF558E28"/>
      <rgbColor rgb="FF003300"/>
      <rgbColor rgb="FF333300"/>
      <rgbColor rgb="FFD90B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://Interm.IV/" TargetMode="Externa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N27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P14" activeCellId="0" sqref="P14"/>
    </sheetView>
  </sheetViews>
  <sheetFormatPr defaultRowHeight="15" outlineLevelRow="0" outlineLevelCol="0"/>
  <cols>
    <col collapsed="false" customWidth="true" hidden="false" outlineLevel="0" max="3" min="1" style="0" width="13.5"/>
    <col collapsed="false" customWidth="true" hidden="false" outlineLevel="0" max="4" min="4" style="0" width="9.59"/>
    <col collapsed="false" customWidth="true" hidden="false" outlineLevel="0" max="5" min="5" style="0" width="10.12"/>
    <col collapsed="false" customWidth="true" hidden="false" outlineLevel="0" max="6" min="6" style="0" width="11.74"/>
    <col collapsed="false" customWidth="true" hidden="false" outlineLevel="0" max="8" min="7" style="0" width="13.5"/>
    <col collapsed="false" customWidth="true" hidden="false" outlineLevel="0" max="9" min="9" style="0" width="14.04"/>
    <col collapsed="false" customWidth="true" hidden="false" outlineLevel="0" max="26" min="10" style="0" width="13.5"/>
    <col collapsed="false" customWidth="true" hidden="false" outlineLevel="0" max="1025" min="27" style="0" width="18.36"/>
  </cols>
  <sheetData>
    <row r="1" customFormat="false" ht="14.25" hidden="false" customHeight="true" outlineLevel="0" collapsed="false">
      <c r="C1" s="1" t="s">
        <v>0</v>
      </c>
      <c r="D1" s="2"/>
      <c r="E1" s="2"/>
      <c r="F1" s="3"/>
      <c r="G1" s="3" t="s">
        <v>1</v>
      </c>
      <c r="H1" s="4" t="n">
        <v>10</v>
      </c>
      <c r="I1" s="4"/>
      <c r="J1" s="5" t="s">
        <v>2</v>
      </c>
      <c r="K1" s="6" t="n">
        <v>4</v>
      </c>
      <c r="L1" s="7" t="str">
        <f aca="false">E3+(E4*0.55)/(K1*60)</f>
        <v>285.8333333</v>
      </c>
      <c r="M1" s="8"/>
      <c r="N1" s="8"/>
    </row>
    <row r="2" customFormat="false" ht="14.25" hidden="false" customHeight="true" outlineLevel="0" collapsed="false">
      <c r="C2" s="9" t="s">
        <v>3</v>
      </c>
      <c r="D2" s="3"/>
      <c r="E2" s="3"/>
      <c r="F2" s="3"/>
      <c r="G2" s="3"/>
      <c r="H2" s="3"/>
      <c r="I2" s="3"/>
      <c r="J2" s="3"/>
      <c r="K2" s="10" t="s">
        <v>4</v>
      </c>
      <c r="L2" s="11" t="str">
        <f aca="false">F13*0.975</f>
        <v>258</v>
      </c>
      <c r="M2" s="8"/>
      <c r="N2" s="8"/>
    </row>
    <row r="3" customFormat="false" ht="14.25" hidden="false" customHeight="true" outlineLevel="0" collapsed="false">
      <c r="C3" s="9" t="s">
        <v>5</v>
      </c>
      <c r="D3" s="12" t="s">
        <v>6</v>
      </c>
      <c r="E3" s="13" t="n">
        <v>240</v>
      </c>
      <c r="F3" s="3"/>
      <c r="G3" s="3" t="s">
        <v>7</v>
      </c>
      <c r="H3" s="3" t="n">
        <v>72</v>
      </c>
      <c r="I3" s="3" t="s">
        <v>8</v>
      </c>
      <c r="J3" s="14" t="str">
        <f aca="false">(3.5*H3+12*(E3+E4/360))/H3</f>
        <v>53</v>
      </c>
      <c r="K3" s="10"/>
      <c r="L3" s="11"/>
      <c r="M3" s="8"/>
      <c r="N3" s="8"/>
    </row>
    <row r="4" customFormat="false" ht="14.25" hidden="false" customHeight="true" outlineLevel="0" collapsed="false">
      <c r="C4" s="9"/>
      <c r="D4" s="12" t="s">
        <v>9</v>
      </c>
      <c r="E4" s="15" t="n">
        <v>20000</v>
      </c>
      <c r="F4" s="3"/>
      <c r="G4" s="3" t="s">
        <v>10</v>
      </c>
      <c r="H4" s="16" t="str">
        <f aca="false">H27/H3</f>
        <v>3.41</v>
      </c>
      <c r="I4" s="3"/>
      <c r="J4" s="3"/>
      <c r="K4" s="3"/>
      <c r="L4" s="3"/>
      <c r="M4" s="8"/>
      <c r="N4" s="8"/>
    </row>
    <row r="5" customFormat="false" ht="14.25" hidden="false" customHeight="true" outlineLevel="0" collapsed="false">
      <c r="C5" s="9"/>
      <c r="D5" s="3"/>
      <c r="E5" s="3"/>
      <c r="F5" s="3"/>
      <c r="G5" s="3"/>
      <c r="H5" s="3"/>
      <c r="I5" s="3"/>
      <c r="J5" s="3"/>
      <c r="K5" s="3"/>
      <c r="L5" s="3"/>
      <c r="M5" s="8"/>
      <c r="N5" s="8"/>
    </row>
    <row r="6" customFormat="false" ht="14.25" hidden="false" customHeight="true" outlineLevel="0" collapsed="false">
      <c r="C6" s="9"/>
      <c r="D6" s="3"/>
      <c r="E6" s="3"/>
      <c r="F6" s="3"/>
      <c r="G6" s="17" t="s">
        <v>11</v>
      </c>
      <c r="H6" s="17" t="s">
        <v>12</v>
      </c>
      <c r="I6" s="17" t="s">
        <v>13</v>
      </c>
      <c r="J6" s="17" t="s">
        <v>14</v>
      </c>
      <c r="K6" s="17" t="s">
        <v>15</v>
      </c>
      <c r="L6" s="17" t="s">
        <v>16</v>
      </c>
      <c r="M6" s="18" t="s">
        <v>17</v>
      </c>
      <c r="N6" s="8" t="s">
        <v>18</v>
      </c>
    </row>
    <row r="7" customFormat="false" ht="14.25" hidden="false" customHeight="true" outlineLevel="0" collapsed="false">
      <c r="C7" s="9"/>
      <c r="D7" s="3"/>
      <c r="E7" s="3"/>
      <c r="F7" s="3"/>
      <c r="G7" s="3" t="n">
        <v>0</v>
      </c>
      <c r="H7" s="3" t="n">
        <f aca="false">SUM(H9:H18)</f>
        <v>0</v>
      </c>
      <c r="I7" s="3" t="n">
        <v>0</v>
      </c>
      <c r="J7" s="19" t="str">
        <f aca="false">SUM(J9:J18)</f>
        <v>42</v>
      </c>
      <c r="K7" s="3" t="n">
        <v>0</v>
      </c>
      <c r="L7" s="3" t="n">
        <f aca="false">SUM(L9:L18)</f>
        <v>120</v>
      </c>
      <c r="M7" s="8" t="n">
        <f aca="false">SUM(M9:M18)</f>
        <v>150</v>
      </c>
      <c r="N7" s="8" t="n">
        <f aca="false">G7+H7+I7+J7+K7+L7+M7</f>
        <v>312</v>
      </c>
    </row>
    <row r="8" customFormat="false" ht="14.25" hidden="false" customHeight="true" outlineLevel="0" collapsed="false">
      <c r="C8" s="9"/>
      <c r="D8" s="20"/>
      <c r="E8" s="20" t="s">
        <v>19</v>
      </c>
      <c r="F8" s="20" t="s">
        <v>19</v>
      </c>
      <c r="G8" s="21" t="s">
        <v>20</v>
      </c>
      <c r="H8" s="22" t="s">
        <v>20</v>
      </c>
      <c r="I8" s="23"/>
      <c r="J8" s="24" t="s">
        <v>2</v>
      </c>
      <c r="K8" s="23"/>
      <c r="L8" s="17" t="s">
        <v>21</v>
      </c>
      <c r="M8" s="25" t="s">
        <v>22</v>
      </c>
      <c r="N8" s="8"/>
    </row>
    <row r="9" customFormat="false" ht="14.25" hidden="false" customHeight="true" outlineLevel="0" collapsed="false">
      <c r="A9" s="26"/>
      <c r="B9" s="26"/>
      <c r="C9" s="27" t="s">
        <v>23</v>
      </c>
      <c r="D9" s="28" t="s">
        <v>24</v>
      </c>
      <c r="E9" s="28"/>
      <c r="F9" s="29" t="str">
        <f aca="false">E3*0.6</f>
        <v>144</v>
      </c>
      <c r="G9" s="30"/>
      <c r="H9" s="31"/>
      <c r="I9" s="30"/>
      <c r="J9" s="31" t="n">
        <v>30</v>
      </c>
      <c r="K9" s="30"/>
      <c r="L9" s="32" t="n">
        <v>60</v>
      </c>
      <c r="M9" s="33" t="n">
        <v>120</v>
      </c>
      <c r="N9" s="33" t="n">
        <f aca="false">SUM(G9:M9)</f>
        <v>210</v>
      </c>
    </row>
    <row r="10" customFormat="false" ht="14.25" hidden="false" customHeight="true" outlineLevel="0" collapsed="false">
      <c r="A10" s="26"/>
      <c r="B10" s="26"/>
      <c r="C10" s="34" t="s">
        <v>25</v>
      </c>
      <c r="D10" s="35" t="s">
        <v>26</v>
      </c>
      <c r="E10" s="36" t="str">
        <f aca="false">F9</f>
        <v>144</v>
      </c>
      <c r="F10" s="36" t="str">
        <f aca="false">((E3+E4/3600)*0.75)</f>
        <v>184</v>
      </c>
      <c r="G10" s="31"/>
      <c r="H10" s="31"/>
      <c r="I10" s="31"/>
      <c r="J10" s="31"/>
      <c r="K10" s="31"/>
      <c r="L10" s="32" t="n">
        <v>30</v>
      </c>
      <c r="M10" s="33" t="n">
        <v>30</v>
      </c>
      <c r="N10" s="33" t="n">
        <f aca="false">SUM(G10:M10)</f>
        <v>60</v>
      </c>
    </row>
    <row r="11" customFormat="false" ht="14.25" hidden="false" customHeight="true" outlineLevel="0" collapsed="false">
      <c r="A11" s="26"/>
      <c r="B11" s="26"/>
      <c r="C11" s="37" t="s">
        <v>27</v>
      </c>
      <c r="D11" s="38" t="s">
        <v>28</v>
      </c>
      <c r="E11" s="39" t="str">
        <f aca="false">F10</f>
        <v>184</v>
      </c>
      <c r="F11" s="39" t="str">
        <f aca="false">E12</f>
        <v>228</v>
      </c>
      <c r="G11" s="31"/>
      <c r="H11" s="31"/>
      <c r="I11" s="31"/>
      <c r="J11" s="31"/>
      <c r="K11" s="31"/>
      <c r="L11" s="40" t="n">
        <v>30</v>
      </c>
      <c r="M11" s="33"/>
      <c r="N11" s="33" t="n">
        <v>30</v>
      </c>
    </row>
    <row r="12" customFormat="false" ht="14.25" hidden="false" customHeight="true" outlineLevel="0" collapsed="false">
      <c r="A12" s="26"/>
      <c r="B12" s="26"/>
      <c r="C12" s="41" t="s">
        <v>29</v>
      </c>
      <c r="D12" s="42" t="s">
        <v>30</v>
      </c>
      <c r="E12" s="43" t="str">
        <f aca="false">E3*0.95</f>
        <v>228</v>
      </c>
      <c r="F12" s="43" t="str">
        <f aca="false">E3*1.049</f>
        <v>252</v>
      </c>
      <c r="G12" s="31"/>
      <c r="H12" s="31"/>
      <c r="I12" s="31"/>
      <c r="J12" s="31"/>
      <c r="K12" s="31"/>
      <c r="L12" s="32"/>
      <c r="M12" s="33"/>
      <c r="N12" s="33" t="n">
        <f aca="false">G12+H12+I12+J12+K12+L12+M12</f>
        <v>0</v>
      </c>
    </row>
    <row r="13" customFormat="false" ht="14.25" hidden="false" customHeight="true" outlineLevel="0" collapsed="false">
      <c r="C13" s="44" t="s">
        <v>31</v>
      </c>
      <c r="D13" s="45" t="s">
        <v>32</v>
      </c>
      <c r="E13" s="46" t="str">
        <f aca="false">E3*1.05</f>
        <v>252</v>
      </c>
      <c r="F13" s="46" t="str">
        <f aca="false">E3+E4/(480/0.6)</f>
        <v>265</v>
      </c>
      <c r="G13" s="31"/>
      <c r="H13" s="31"/>
      <c r="I13" s="31"/>
      <c r="J13" s="31" t="n">
        <v>8</v>
      </c>
      <c r="K13" s="31"/>
      <c r="L13" s="32"/>
      <c r="M13" s="33"/>
      <c r="N13" s="33" t="n">
        <v>8</v>
      </c>
    </row>
    <row r="14" customFormat="false" ht="14.25" hidden="false" customHeight="true" outlineLevel="0" collapsed="false">
      <c r="C14" s="44" t="s">
        <v>33</v>
      </c>
      <c r="D14" s="45" t="s">
        <v>34</v>
      </c>
      <c r="E14" s="46" t="str">
        <f aca="false">F13</f>
        <v>265</v>
      </c>
      <c r="F14" s="46" t="str">
        <f aca="false">E3+E4/600</f>
        <v>273</v>
      </c>
      <c r="G14" s="31"/>
      <c r="H14" s="31"/>
      <c r="I14" s="31"/>
      <c r="J14" s="31"/>
      <c r="K14" s="31"/>
      <c r="L14" s="32"/>
      <c r="M14" s="33"/>
      <c r="N14" s="33"/>
    </row>
    <row r="15" customFormat="false" ht="14.25" hidden="false" customHeight="true" outlineLevel="0" collapsed="false">
      <c r="C15" s="44" t="s">
        <v>35</v>
      </c>
      <c r="D15" s="45" t="s">
        <v>36</v>
      </c>
      <c r="E15" s="46" t="str">
        <f aca="false">F14</f>
        <v>273</v>
      </c>
      <c r="F15" s="46" t="str">
        <f aca="false">E3+E4/500</f>
        <v>280</v>
      </c>
      <c r="G15" s="31"/>
      <c r="H15" s="31"/>
      <c r="I15" s="31"/>
      <c r="J15" s="31"/>
      <c r="K15" s="31"/>
      <c r="L15" s="32"/>
      <c r="M15" s="33"/>
      <c r="N15" s="33"/>
    </row>
    <row r="16" customFormat="false" ht="14.25" hidden="false" customHeight="true" outlineLevel="0" collapsed="false">
      <c r="C16" s="44" t="s">
        <v>37</v>
      </c>
      <c r="D16" s="45" t="s">
        <v>38</v>
      </c>
      <c r="E16" s="46" t="str">
        <f aca="false">E3+E4/500</f>
        <v>280</v>
      </c>
      <c r="F16" s="46" t="str">
        <f aca="false">E3+E4/400</f>
        <v>290</v>
      </c>
      <c r="G16" s="31"/>
      <c r="H16" s="31"/>
      <c r="I16" s="31"/>
      <c r="J16" s="31" t="n">
        <v>4</v>
      </c>
      <c r="K16" s="31"/>
      <c r="L16" s="32"/>
      <c r="M16" s="33"/>
      <c r="N16" s="33" t="n">
        <v>4</v>
      </c>
    </row>
    <row r="17" customFormat="false" ht="14.25" hidden="false" customHeight="true" outlineLevel="0" collapsed="false">
      <c r="C17" s="44" t="s">
        <v>39</v>
      </c>
      <c r="D17" s="47" t="s">
        <v>40</v>
      </c>
      <c r="E17" s="48" t="str">
        <f aca="false">F16</f>
        <v>290</v>
      </c>
      <c r="F17" s="48" t="str">
        <f aca="false">E3+E4/300</f>
        <v>307</v>
      </c>
      <c r="G17" s="31"/>
      <c r="H17" s="31"/>
      <c r="I17" s="31"/>
      <c r="J17" s="31"/>
      <c r="K17" s="31"/>
      <c r="L17" s="32"/>
      <c r="M17" s="33"/>
      <c r="N17" s="33"/>
    </row>
    <row r="18" customFormat="false" ht="14.25" hidden="false" customHeight="true" outlineLevel="0" collapsed="false">
      <c r="C18" s="44" t="s">
        <v>41</v>
      </c>
      <c r="D18" s="49" t="s">
        <v>42</v>
      </c>
      <c r="E18" s="50" t="str">
        <f aca="false">F17</f>
        <v>307</v>
      </c>
      <c r="F18" s="51" t="str">
        <f aca="false">E3+E4/240</f>
        <v>323</v>
      </c>
      <c r="G18" s="31"/>
      <c r="H18" s="31"/>
      <c r="I18" s="31"/>
      <c r="J18" s="31"/>
      <c r="K18" s="31"/>
      <c r="L18" s="32"/>
      <c r="M18" s="33"/>
      <c r="N18" s="33" t="n">
        <f aca="false">SUM(N9:N17)</f>
        <v>312</v>
      </c>
    </row>
    <row r="19" customFormat="false" ht="14.25" hidden="false" customHeight="true" outlineLevel="0" collapsed="false">
      <c r="C19" s="52"/>
      <c r="D19" s="31"/>
      <c r="E19" s="53"/>
      <c r="F19" s="54"/>
      <c r="G19" s="31"/>
      <c r="H19" s="31"/>
      <c r="I19" s="31"/>
      <c r="J19" s="31"/>
      <c r="K19" s="31"/>
      <c r="L19" s="32"/>
      <c r="M19" s="55"/>
      <c r="N19" s="33"/>
    </row>
    <row r="20" customFormat="false" ht="14.25" hidden="false" customHeight="true" outlineLevel="0" collapsed="false">
      <c r="C20" s="52"/>
      <c r="D20" s="31"/>
      <c r="E20" s="53"/>
      <c r="F20" s="54"/>
      <c r="G20" s="31"/>
      <c r="H20" s="31"/>
      <c r="I20" s="31"/>
      <c r="J20" s="31"/>
      <c r="K20" s="31"/>
      <c r="L20" s="32"/>
      <c r="M20" s="33"/>
      <c r="N20" s="33"/>
    </row>
    <row r="21" customFormat="false" ht="14.25" hidden="false" customHeight="true" outlineLevel="0" collapsed="false">
      <c r="C21" s="56" t="s">
        <v>43</v>
      </c>
      <c r="D21" s="57" t="s">
        <v>44</v>
      </c>
      <c r="E21" s="57"/>
      <c r="F21" s="57"/>
      <c r="G21" s="57" t="s">
        <v>45</v>
      </c>
      <c r="H21" s="57" t="s">
        <v>46</v>
      </c>
      <c r="I21" s="57" t="s">
        <v>47</v>
      </c>
      <c r="J21" s="57" t="s">
        <v>48</v>
      </c>
      <c r="K21" s="57" t="s">
        <v>49</v>
      </c>
      <c r="L21" s="3"/>
      <c r="M21" s="8"/>
      <c r="N21" s="8"/>
    </row>
    <row r="22" customFormat="false" ht="14.25" hidden="false" customHeight="true" outlineLevel="0" collapsed="false">
      <c r="C22" s="3" t="s">
        <v>50</v>
      </c>
      <c r="D22" s="58" t="s">
        <v>51</v>
      </c>
      <c r="E22" s="59" t="str">
        <f aca="false">F22-30</f>
        <v>333</v>
      </c>
      <c r="F22" s="59" t="str">
        <f aca="false">(E4*1.85)/(G22*H22)+E3</f>
        <v>363</v>
      </c>
      <c r="G22" s="3" t="n">
        <v>30</v>
      </c>
      <c r="H22" s="3" t="n">
        <v>10</v>
      </c>
      <c r="I22" s="3" t="n">
        <f aca="false">G22*H22</f>
        <v>300</v>
      </c>
      <c r="J22" s="60" t="n">
        <v>9.5</v>
      </c>
      <c r="K22" s="61" t="str">
        <f aca="false">F22/E3*100</f>
        <v>151</v>
      </c>
      <c r="L22" s="3"/>
      <c r="M22" s="8"/>
      <c r="N22" s="8"/>
    </row>
    <row r="23" customFormat="false" ht="14.25" hidden="false" customHeight="true" outlineLevel="0" collapsed="false">
      <c r="C23" s="3" t="s">
        <v>52</v>
      </c>
      <c r="D23" s="58" t="s">
        <v>53</v>
      </c>
      <c r="E23" s="59" t="n">
        <f aca="false">F23-10</f>
        <v>308</v>
      </c>
      <c r="F23" s="59" t="str">
        <f aca="false">(E4*1.4)/(G23*H23)+E3</f>
        <v>318</v>
      </c>
      <c r="G23" s="3" t="n">
        <v>30</v>
      </c>
      <c r="H23" s="3" t="n">
        <v>12</v>
      </c>
      <c r="I23" s="3" t="n">
        <f aca="false">G23*H23</f>
        <v>360</v>
      </c>
      <c r="J23" s="60" t="str">
        <f aca="false">(G23*H23+(H23-1)*20)/60</f>
        <v>9.7</v>
      </c>
      <c r="K23" s="61" t="str">
        <f aca="false">F23/E3*100</f>
        <v>132</v>
      </c>
      <c r="L23" s="3"/>
      <c r="M23" s="8"/>
      <c r="N23" s="8"/>
    </row>
    <row r="24" customFormat="false" ht="14.25" hidden="false" customHeight="true" outlineLevel="0" collapsed="false">
      <c r="C24" s="3"/>
      <c r="D24" s="58" t="s">
        <v>54</v>
      </c>
      <c r="E24" s="59" t="n">
        <f aca="false">F24-10</f>
        <v>294</v>
      </c>
      <c r="F24" s="59" t="str">
        <f aca="false">(E4*1.25)/(G24*H24)+E3</f>
        <v>304</v>
      </c>
      <c r="G24" s="3" t="n">
        <v>30</v>
      </c>
      <c r="H24" s="3" t="n">
        <v>13</v>
      </c>
      <c r="I24" s="3" t="n">
        <f aca="false">G24*H24</f>
        <v>390</v>
      </c>
      <c r="J24" s="60" t="str">
        <f aca="false">(G24*H24+(H24-1)*15)/60</f>
        <v>9.5</v>
      </c>
      <c r="K24" s="61" t="str">
        <f aca="false">F24/E3*100</f>
        <v>127</v>
      </c>
      <c r="L24" s="3"/>
      <c r="M24" s="8"/>
      <c r="N24" s="8"/>
    </row>
    <row r="25" customFormat="false" ht="14.25" hidden="false" customHeight="true" outlineLevel="0" collapsed="false">
      <c r="C25" s="3"/>
      <c r="D25" s="20"/>
      <c r="E25" s="20"/>
      <c r="F25" s="20"/>
      <c r="G25" s="20"/>
      <c r="H25" s="20"/>
      <c r="I25" s="20"/>
      <c r="J25" s="20"/>
      <c r="K25" s="3"/>
      <c r="L25" s="3"/>
      <c r="M25" s="8"/>
      <c r="N25" s="8"/>
    </row>
    <row r="26" customFormat="false" ht="14.25" hidden="false" customHeight="true" outlineLevel="0" collapsed="false">
      <c r="C26" s="3"/>
      <c r="D26" s="62" t="s">
        <v>55</v>
      </c>
      <c r="E26" s="62" t="s">
        <v>56</v>
      </c>
      <c r="F26" s="62" t="s">
        <v>57</v>
      </c>
      <c r="G26" s="62" t="s">
        <v>58</v>
      </c>
      <c r="H26" s="63" t="s">
        <v>59</v>
      </c>
      <c r="I26" s="20" t="s">
        <v>60</v>
      </c>
      <c r="J26" s="20" t="s">
        <v>61</v>
      </c>
      <c r="K26" s="3"/>
      <c r="L26" s="3"/>
      <c r="M26" s="8"/>
      <c r="N26" s="8"/>
    </row>
    <row r="27" customFormat="false" ht="14.25" hidden="false" customHeight="true" outlineLevel="0" collapsed="false">
      <c r="C27" s="3"/>
      <c r="D27" s="64" t="str">
        <f aca="false">E3+E4/120</f>
        <v>407</v>
      </c>
      <c r="E27" s="64" t="str">
        <f aca="false">E3+E4/300</f>
        <v>307</v>
      </c>
      <c r="F27" s="64" t="str">
        <f aca="false">E3+E4/600</f>
        <v>273</v>
      </c>
      <c r="G27" s="64" t="str">
        <f aca="false">E3+E4/1200</f>
        <v>257</v>
      </c>
      <c r="H27" s="65" t="str">
        <f aca="false">E3+E4/3600</f>
        <v>246</v>
      </c>
      <c r="I27" s="66" t="str">
        <f aca="false">E3+E4/1800</f>
        <v>251</v>
      </c>
      <c r="J27" s="67" t="str">
        <f aca="false">E3+E4/720</f>
        <v>268</v>
      </c>
      <c r="K27" s="3"/>
      <c r="L27" s="3"/>
      <c r="M27" s="8"/>
      <c r="N27" s="8"/>
    </row>
  </sheetData>
  <mergeCells count="1">
    <mergeCell ref="D1:E1"/>
  </mergeCells>
  <hyperlinks>
    <hyperlink ref="C21" r:id="rId1" display="Interm.IV"/>
  </hyperlink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LibreOffice/5.2.7.2$Windows_x86 LibreOffice_project/2b7f1e640c46ceb28adf43ee075a6e8b8439ed10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de-DE</dc:language>
  <cp:lastModifiedBy/>
  <dcterms:modified xsi:type="dcterms:W3CDTF">2017-10-31T12:05:49Z</dcterms:modified>
  <cp:revision>1</cp:revision>
  <dc:subject/>
  <dc:title/>
</cp:coreProperties>
</file>